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99" i="1"/>
  <c r="G94" i="1"/>
  <c r="D94" i="1"/>
  <c r="K94" i="1"/>
  <c r="A100" i="1" l="1"/>
  <c r="A114" i="1"/>
  <c r="A117" i="1"/>
  <c r="A112" i="1"/>
  <c r="D110" i="1"/>
  <c r="A113" i="1"/>
  <c r="A119" i="1"/>
  <c r="A116" i="1"/>
  <c r="A123" i="1"/>
  <c r="A118" i="1"/>
  <c r="D118" i="1"/>
  <c r="A124" i="1"/>
  <c r="A120" i="1"/>
  <c r="A110" i="1"/>
  <c r="A111" i="1"/>
  <c r="F118" i="1"/>
  <c r="A121" i="1"/>
  <c r="A125" i="1"/>
  <c r="A141" i="1"/>
  <c r="A95" i="1"/>
  <c r="F134" i="1"/>
  <c r="A94" i="1"/>
  <c r="A96" i="1"/>
  <c r="A137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<sst xmlns="http://schemas.openxmlformats.org/spreadsheetml/2006/main" count="564" uniqueCount="213">
  <si>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</si>
  <si>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</si>
  <si>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</si>
  <si>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</si>
  <si>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</si>
  <si>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</si>
  <si>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</si>
  <si>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</si>
  <si>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</si>
  <si>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</si>
  <si>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</si>
  <si>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</si>
  <si>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</si>
  <si>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</si>
  <si>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</si>
  <si>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</si>
  <si>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</si>
  <si>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</si>
  <si>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</si>
  <si>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</si>
  <si>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</si>
  <si>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</si>
  <si>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</si>
  <si>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</si>
  <si>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</si>
  <si>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</si>
  <si>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</si>
  <si>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</si>
  <si>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</si>
  <si>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</si>
  <si>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</si>
  <si>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</si>
  <si>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</si>
  <si>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</si>
  <si>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</si>
  <si>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</si>
  <si>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</si>
  <si>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</si>
  <si>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</si>
  <si>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</si>
  <si>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</si>
  <si>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</si>
  <si>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</si>
  <si>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</si>
  <si>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</si>
  <si>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</si>
  <si>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</si>
  <si>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</si>
  <si>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</si>
  <si>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</si>
  <si>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</si>
  <si>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</si>
  <si>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</si>
  <si>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</si>
  <si>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</si>
  <si>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</si>
  <si>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</si>
  <si>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</si>
  <si>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</si>
  <si>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</si>
  <si>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</si>
  <si>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</si>
  <si>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</si>
  <si>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</si>
  <si>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</si>
  <si>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</si>
  <si>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</si>
  <si>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</si>
  <si>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</si>
  <si>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</si>
  <si>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</si>
  <si>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</si>
  <si>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</si>
  <si>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</si>
  <si>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</si>
  <si>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</si>
  <si>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</si>
  <si>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</si>
  <si>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</si>
  <si>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</si>
  <si>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</si>
  <si>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</si>
  <si>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</si>
  <si>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</si>
  <si>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</si>
  <si>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</si>
  <si>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</si>
  <si>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</si>
  <si>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</si>
  <si>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</si>
  <si>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</si>
  <si>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</si>
  <si>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</si>
  <si>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</si>
  <si>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</si>
  <si>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</si>
  <si>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</si>
  <si>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</si>
  <si>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</si>
  <si>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</si>
  <si>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</si>
  <si>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</si>
  <si>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</si>
  <si>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</si>
  <si>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</si>
  <si>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</si>
  <si>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</si>
  <si>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</si>
  <si>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</si>
  <si>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</si>
  <si>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</si>
  <si>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</si>
  <si>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</si>
  <si>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</si>
  <si>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</si>
  <si>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</si>
  <si>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</si>
  <si>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</si>
  <si>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</si>
  <si>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</si>
  <si>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</si>
  <si>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</si>
  <si>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</si>
  <si>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</si>
  <si>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</si>
  <si>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</si>
  <si>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</si>
  <si>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</si>
  <si>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</si>
  <si>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</si>
  <si>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</si>
  <si>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</si>
  <si>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</si>
  <si>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</si>
  <si>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</si>
  <si>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</si>
  <si>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</si>
  <si>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</si>
  <si>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</si>
  <si>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</si>
  <si>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</si>
  <si>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</si>
  <si>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</si>
  <si>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</si>
  <si>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</si>
  <si>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</si>
  <si>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</si>
  <si>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</si>
  <si>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</si>
  <si>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</si>
  <si>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</si>
  <si>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</si>
  <si>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</si>
  <si>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</si>
  <si>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</si>
  <si>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</si>
  <si>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</si>
  <si>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</si>
  <si>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</si>
  <si>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</si>
  <si>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</si>
  <si>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</si>
  <si>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</si>
  <si>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</si>
  <si>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</si>
  <si>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</si>
  <si>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</si>
  <si>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</si>
  <si>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</si>
  <si>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</si>
  <si>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</si>
  <si>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</si>
  <si>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</si>
  <si>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</si>
  <si>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</si>
  <si>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</si>
  <si>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</si>
  <si>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</si>
  <si>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</si>
  <si>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</si>
  <si>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</si>
  <si>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</si>
  <si>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</si>
  <si>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</si>
  <si>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</si>
  <si>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</si>
  <si>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</si>
  <si>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водоотвода от крыльца через тротуар на проезжую часть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</si>
  <si>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</si>
  <si>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</si>
  <si>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317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</si>
  <si>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</si>
  <si>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</si>
  <si>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</si>
  <si>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</si>
  <si>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</si>
  <si>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</si>
  <si>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</si>
  <si>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</si>
  <si>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</si>
  <si>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Ремонт прибора учета тепловой энергии.</t>
  </si>
  <si>
    <t>Испытание ограждений кровли крыши.</t>
  </si>
  <si>
    <t>АВР 3/20 от 15.09.2020, счет №113 от 22.04.2020</t>
  </si>
  <si>
    <t>АВР 2/20 от 15.09.2020, счет от 12.03.2020</t>
  </si>
  <si>
    <t>АВР 1/20 от 15.09.2020, счет №In/O-0180172 от 27.11.2019</t>
  </si>
  <si>
    <t>Испытание пожарных кранов и перекатка пожарных рукавов.</t>
  </si>
  <si>
    <t>АВР 4/20 от 29.12.2020, счет №1737 от 03.08.2020</t>
  </si>
  <si>
    <t>АВР 5/20 от 29.12.2020, счет №1740 от 03.08.2020</t>
  </si>
  <si>
    <t>АВР 6/20 от 29.12.2020, счет №1749 от 03.08.2020</t>
  </si>
  <si>
    <t>АВР 7/20 от 29.12.2020</t>
  </si>
  <si>
    <t>АВР 8/20 от 29.12.2020</t>
  </si>
  <si>
    <t>Приобретение и установка пожарных рукавов и стволов (16 шт.)</t>
  </si>
  <si>
    <t xml:space="preserve">  -  монтаж уличных светодиодных светильников за домами 1-ой  очереди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</si>
</sst>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/>
    </xf>
    <xf numFmtId="4" fontId="10" fillId="0" borderId="0" xfId="5" applyNumberFormat="1" applyFill="1" applyBorder="1" applyAlignment="1"/>
    <xf numFmtId="0" fontId="24" fillId="0" borderId="0" xfId="5" applyFont="1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10" fillId="0" borderId="0" xfId="5" applyFill="1" applyBorder="1" applyAlignment="1"/>
    <xf numFmtId="1" fontId="10" fillId="0" borderId="0" xfId="5" applyNumberFormat="1" applyFill="1" applyBorder="1" applyAlignment="1">
      <alignment horizontal="center"/>
    </xf>
    <xf numFmtId="0" fontId="34" fillId="0" borderId="0" xfId="5" applyFont="1" applyFill="1" applyBorder="1" applyAlignment="1">
      <alignment wrapText="1"/>
    </xf>
    <xf numFmtId="0" fontId="34" fillId="0" borderId="0" xfId="5" applyFont="1" applyFill="1" applyBorder="1" applyAlignment="1"/>
    <xf numFmtId="0" fontId="0" fillId="0" borderId="0" xfId="0" applyFill="1"/>
    <xf numFmtId="4" fontId="2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0" fillId="0" borderId="0" xfId="5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9" fillId="0" borderId="0" xfId="6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4" fontId="24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8" fillId="0" borderId="0" xfId="2" applyFont="1" applyFill="1" applyBorder="1" applyAlignment="1"/>
    <xf numFmtId="0" fontId="7" fillId="0" borderId="0" xfId="2" applyFont="1" applyFill="1" applyBorder="1" applyAlignment="1"/>
    <xf numFmtId="0" fontId="34" fillId="0" borderId="0" xfId="17" applyFont="1" applyFill="1" applyBorder="1" applyAlignment="1">
      <alignment wrapText="1"/>
    </xf>
    <xf numFmtId="0" fontId="5" fillId="0" borderId="0" xfId="18" applyFont="1" applyFill="1" applyBorder="1" applyAlignment="1">
      <alignment horizontal="center"/>
    </xf>
    <xf numFmtId="0" fontId="5" fillId="0" borderId="0" xfId="18" applyFill="1" applyBorder="1" applyAlignment="1">
      <alignment horizontal="center"/>
    </xf>
    <xf numFmtId="4" fontId="24" fillId="0" borderId="0" xfId="18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>
      <alignment horizontal="center"/>
    </xf>
    <xf numFmtId="1" fontId="6" fillId="0" borderId="0" xfId="7" applyNumberFormat="1" applyFill="1" applyBorder="1" applyAlignment="1">
      <alignment horizontal="center"/>
    </xf>
    <xf numFmtId="4" fontId="24" fillId="0" borderId="0" xfId="7" applyNumberFormat="1" applyFont="1" applyFill="1" applyBorder="1" applyAlignment="1"/>
    <xf numFmtId="0" fontId="3" fillId="0" borderId="0" xfId="8" applyFont="1" applyFill="1"/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34" fillId="0" borderId="0" xfId="37" applyFont="1" applyFill="1" applyBorder="1" applyAlignment="1"/>
    <xf numFmtId="0" fontId="1" fillId="0" borderId="0" xfId="38" applyFont="1" applyFill="1" applyBorder="1" applyAlignment="1">
      <alignment horizontal="center"/>
    </xf>
    <xf numFmtId="0" fontId="1" fillId="0" borderId="0" xfId="38" applyFill="1" applyBorder="1" applyAlignment="1">
      <alignment horizontal="center"/>
    </xf>
    <xf numFmtId="4" fontId="1" fillId="0" borderId="0" xfId="38" applyNumberFormat="1" applyFill="1" applyBorder="1" applyAlignment="1"/>
    <xf numFmtId="4" fontId="24" fillId="0" borderId="0" xfId="38" applyNumberFormat="1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41">
    <cellStyle name="Обычный" xfId="0" builtinId="0"/>
    <cellStyle name="Обычный 2" xfId="1"/>
    <cellStyle name="Обычный 2 2" xfId="3"/>
    <cellStyle name="Обычный 2 3" xfId="8"/>
    <cellStyle name="Обычный 2 3 2" xfId="33"/>
    <cellStyle name="Обычный 2 3 3" xfId="26"/>
    <cellStyle name="Обычный 2 3 4" xfId="14"/>
    <cellStyle name="Обычный 2 3 5" xfId="40"/>
    <cellStyle name="Обычный 2 4" xfId="27"/>
    <cellStyle name="Обычный 2 5" xfId="20"/>
    <cellStyle name="Обычный 2 6" xfId="9"/>
    <cellStyle name="Обычный 2 7" xfId="34"/>
    <cellStyle name="Обычный 3" xfId="2"/>
    <cellStyle name="Обычный 3 2" xfId="15"/>
    <cellStyle name="Обычный 3 2 2" xfId="28"/>
    <cellStyle name="Обычный 3 3" xfId="21"/>
    <cellStyle name="Обычный 3 4" xfId="10"/>
    <cellStyle name="Обычный 3 5" xfId="35"/>
    <cellStyle name="Обычный 4" xfId="4"/>
    <cellStyle name="Обычный 4 2" xfId="6"/>
    <cellStyle name="Обычный 4 2 2" xfId="18"/>
    <cellStyle name="Обычный 4 2 2 2" xfId="31"/>
    <cellStyle name="Обычный 4 2 3" xfId="24"/>
    <cellStyle name="Обычный 4 2 4" xfId="13"/>
    <cellStyle name="Обычный 4 2 5" xfId="38"/>
    <cellStyle name="Обычный 4 3" xfId="16"/>
    <cellStyle name="Обычный 4 3 2" xfId="29"/>
    <cellStyle name="Обычный 4 4" xfId="22"/>
    <cellStyle name="Обычный 4 5" xfId="11"/>
    <cellStyle name="Обычный 4 6" xfId="36"/>
    <cellStyle name="Обычный 5" xfId="5"/>
    <cellStyle name="Обычный 5 2" xfId="17"/>
    <cellStyle name="Обычный 5 2 2" xfId="30"/>
    <cellStyle name="Обычный 5 3" xfId="7"/>
    <cellStyle name="Обычный 5 3 2" xfId="32"/>
    <cellStyle name="Обычный 5 3 3" xfId="25"/>
    <cellStyle name="Обычный 5 3 4" xfId="19"/>
    <cellStyle name="Обычный 5 3 5" xfId="39"/>
    <cellStyle name="Обычный 5 4" xfId="23"/>
    <cellStyle name="Обычный 5 5" xfId="12"/>
    <cellStyle name="Обычный 5 6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8" t="s">
        <v>175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196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2" t="s">
        <v>1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81</v>
      </c>
      <c r="R8" s="16"/>
    </row>
    <row r="9" spans="1:18" ht="18.75" customHeight="1" outlineLevel="1">
      <c r="A9" s="172" t="s">
        <v>2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82</v>
      </c>
    </row>
    <row r="10" spans="1:18" ht="18.75" customHeight="1" outlineLevel="1">
      <c r="A10" s="172" t="s">
        <v>3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2043301.94</v>
      </c>
      <c r="K10" s="109"/>
      <c r="L10" s="179"/>
      <c r="M10" s="109"/>
      <c r="N10" s="109"/>
      <c r="O10" s="70" t="s">
        <v>83</v>
      </c>
    </row>
    <row r="11" spans="1:18" outlineLevel="1">
      <c r="A11" s="172" t="s">
        <v>4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1710191.54</v>
      </c>
      <c r="K11" s="109"/>
      <c r="L11" s="179"/>
      <c r="M11" s="109"/>
      <c r="N11" s="109"/>
      <c r="O11" s="70" t="s">
        <v>84</v>
      </c>
    </row>
    <row r="12" spans="1:18" ht="18.75" customHeight="1" outlineLevel="1">
      <c r="A12" s="172" t="s">
        <v>5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1525180.34</v>
      </c>
      <c r="K12" s="109"/>
      <c r="L12" s="179"/>
      <c r="M12" s="109"/>
      <c r="N12" s="109"/>
      <c r="O12" s="70" t="s">
        <v>85</v>
      </c>
    </row>
    <row r="13" spans="1:18" ht="18.75" customHeight="1" outlineLevel="1">
      <c r="A13" s="172" t="s">
        <v>6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185011.20000000001</v>
      </c>
      <c r="K13" s="109"/>
      <c r="L13" s="179"/>
      <c r="M13" s="109"/>
      <c r="N13" s="109"/>
      <c r="O13" s="70" t="s">
        <v>86</v>
      </c>
    </row>
    <row r="14" spans="1:18" ht="18.75" customHeight="1" outlineLevel="1">
      <c r="A14" s="172" t="s">
        <v>7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87</v>
      </c>
    </row>
    <row r="15" spans="1:18" ht="18.75" customHeight="1" outlineLevel="1">
      <c r="A15" s="172" t="s">
        <v>8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1659434.78</v>
      </c>
      <c r="K15" s="109"/>
      <c r="L15" s="179"/>
      <c r="M15" s="109"/>
      <c r="N15" s="109"/>
      <c r="O15" s="70" t="s">
        <v>88</v>
      </c>
    </row>
    <row r="16" spans="1:18" ht="18.75" customHeight="1" outlineLevel="1">
      <c r="A16" s="172" t="s">
        <v>9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1659434.78</v>
      </c>
      <c r="K16" s="109"/>
      <c r="L16" s="179"/>
      <c r="M16" s="109"/>
      <c r="N16" s="109"/>
      <c r="O16" s="70" t="s">
        <v>89</v>
      </c>
    </row>
    <row r="17" spans="1:23" ht="18.75" customHeight="1" outlineLevel="1">
      <c r="A17" s="172" t="s">
        <v>10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90</v>
      </c>
    </row>
    <row r="18" spans="1:23" ht="18.75" customHeight="1" outlineLevel="1">
      <c r="A18" s="172" t="s">
        <v>11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91</v>
      </c>
    </row>
    <row r="19" spans="1:23" ht="18.75" customHeight="1" outlineLevel="1">
      <c r="A19" s="172" t="s">
        <v>12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92</v>
      </c>
    </row>
    <row r="20" spans="1:23" ht="18.75" customHeight="1" outlineLevel="1">
      <c r="A20" s="172" t="s">
        <v>13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93</v>
      </c>
    </row>
    <row r="21" spans="1:23" ht="18.75" customHeight="1" outlineLevel="1">
      <c r="A21" s="172" t="s">
        <v>14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1659434.78</v>
      </c>
      <c r="K21" s="109"/>
      <c r="L21" s="179"/>
      <c r="M21" s="109"/>
      <c r="N21" s="109"/>
      <c r="O21" s="70" t="s">
        <v>94</v>
      </c>
    </row>
    <row r="22" spans="1:23" ht="18.75" customHeight="1" outlineLevel="1">
      <c r="A22" s="172" t="s">
        <v>15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95</v>
      </c>
    </row>
    <row r="23" spans="1:23" ht="18.75" customHeight="1" outlineLevel="1">
      <c r="A23" s="172" t="s">
        <v>16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96</v>
      </c>
    </row>
    <row r="24" spans="1:23" ht="18.75" customHeight="1" outlineLevel="1">
      <c r="A24" s="172" t="s">
        <v>17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2094058.7</v>
      </c>
      <c r="K24" s="109"/>
      <c r="L24" s="17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1" t="s">
        <v>18</v>
      </c>
      <c r="B27" s="171"/>
      <c r="C27" s="171"/>
      <c r="D27" s="171"/>
      <c r="E27" s="171"/>
      <c r="F27" s="171" t="s">
        <v>19</v>
      </c>
      <c r="G27" s="171"/>
      <c r="H27" s="5" t="s">
        <v>56</v>
      </c>
      <c r="I27" s="171" t="s">
        <v>20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607908.48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169221.12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42305.279999999999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110361.60000000001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71735.039999999994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158184.95999999999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3"/>
      <c r="C35" s="163"/>
      <c r="D35" s="163"/>
      <c r="E35" s="163"/>
      <c r="F35" s="168">
        <f>VLOOKUP(A35,ПТО!$A$39:$D$53,2,FALSE)</f>
        <v>366952.32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обслуживание системы видеонаблюдения.</v>
      </c>
      <c r="B43" s="163"/>
      <c r="C43" s="163"/>
      <c r="D43" s="163"/>
      <c r="E43" s="163"/>
      <c r="F43" s="168">
        <f>VLOOKUP(A43,ПТО!$A$2:$D$31,4,FALSE)</f>
        <v>14820</v>
      </c>
      <c r="G43" s="168"/>
      <c r="H43" s="19" t="str">
        <f>VLOOKUP(A43,ПТО!$A$2:$D$31,2,FALSE)</f>
        <v>ежемесячно</v>
      </c>
      <c r="I43" s="164">
        <f>VLOOKUP(A43,ПТО!$A$2:$D$31,3,FALSE)</f>
        <v>12</v>
      </c>
      <c r="J43" s="164"/>
      <c r="K43" s="109"/>
      <c r="L43" s="180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8">
        <f>VLOOKUP(A44,ПТО!$A$2:$D$31,4,FALSE)</f>
        <v>16200</v>
      </c>
      <c r="G44" s="168"/>
      <c r="H44" s="25" t="str">
        <f>VLOOKUP(A44,ПТО!$A$2:$D$31,2,FALSE)</f>
        <v>ежегодно</v>
      </c>
      <c r="I44" s="164">
        <f>VLOOKUP(A44,ПТО!$A$2:$D$31,3,FALSE)</f>
        <v>2</v>
      </c>
      <c r="J44" s="164"/>
      <c r="K44" s="109"/>
      <c r="L44" s="180"/>
      <c r="M44" s="115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63" t="str">
        <f>ПТО!A4</f>
        <v>Приобретение новогодней гирлянды.</v>
      </c>
      <c r="B45" s="163"/>
      <c r="C45" s="163"/>
      <c r="D45" s="163"/>
      <c r="E45" s="163"/>
      <c r="F45" s="168">
        <f>VLOOKUP(A45,ПТО!$A$2:$D$31,4,FALSE)</f>
        <v>484</v>
      </c>
      <c r="G45" s="168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0"/>
      <c r="M45" s="115"/>
      <c r="N45" s="109"/>
      <c r="O45" s="23" t="str">
        <f t="shared" si="1"/>
        <v>Приобретение новогодней гирлянды.</v>
      </c>
      <c r="R45" s="22" t="s">
        <v>71</v>
      </c>
    </row>
    <row r="46" spans="1:18" ht="51" customHeight="1" outlineLevel="1">
      <c r="A46" s="163" t="str">
        <f>ПТО!A5</f>
        <v>Приобретение и установка таблички по пожарной безопасности.</v>
      </c>
      <c r="B46" s="163"/>
      <c r="C46" s="163"/>
      <c r="D46" s="163"/>
      <c r="E46" s="163"/>
      <c r="F46" s="168">
        <f>VLOOKUP(A46,ПТО!$A$2:$D$31,4,FALSE)</f>
        <v>250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0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63" t="str">
        <f>ПТО!A6</f>
        <v>Ремонт прибора учета тепловой энергии.</v>
      </c>
      <c r="B47" s="163"/>
      <c r="C47" s="163"/>
      <c r="D47" s="163"/>
      <c r="E47" s="163"/>
      <c r="F47" s="168">
        <f>VLOOKUP(A47,ПТО!$A$2:$D$31,4,FALSE)</f>
        <v>2438.6666666666665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0"/>
      <c r="M47" s="115"/>
      <c r="N47" s="109"/>
      <c r="O47" s="23" t="str">
        <f t="shared" si="1"/>
        <v>Ремонт прибора учета тепловой энергии.</v>
      </c>
      <c r="R47" s="22" t="s">
        <v>71</v>
      </c>
    </row>
    <row r="48" spans="1:18" ht="51" customHeight="1" outlineLevel="1">
      <c r="A48" s="163" t="str">
        <f>ПТО!A7</f>
        <v>Испытание ограждений кровли крыши.</v>
      </c>
      <c r="B48" s="163"/>
      <c r="C48" s="163"/>
      <c r="D48" s="163"/>
      <c r="E48" s="163"/>
      <c r="F48" s="168">
        <f>VLOOKUP(A48,ПТО!$A$2:$D$31,4,FALSE)</f>
        <v>8144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0"/>
      <c r="M48" s="115"/>
      <c r="N48" s="109"/>
      <c r="O48" s="23" t="str">
        <f t="shared" si="1"/>
        <v>Испытание ограждений кровли крыши.</v>
      </c>
      <c r="R48" s="22" t="s">
        <v>71</v>
      </c>
    </row>
    <row r="49" spans="1:18" ht="51" customHeight="1" outlineLevel="1">
      <c r="A49" s="163" t="str">
        <f>ПТО!A8</f>
        <v>Испытание пожарных кранов и перекатка пожарных рукавов.</v>
      </c>
      <c r="B49" s="163"/>
      <c r="C49" s="163"/>
      <c r="D49" s="163"/>
      <c r="E49" s="163"/>
      <c r="F49" s="168">
        <f>VLOOKUP(A49,ПТО!$A$2:$D$31,4,FALSE)</f>
        <v>10400</v>
      </c>
      <c r="G49" s="168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0"/>
      <c r="M49" s="115"/>
      <c r="N49" s="109"/>
      <c r="O49" s="23" t="str">
        <f t="shared" si="1"/>
        <v>Испытание пожарных кранов и перекатка пожарных рукавов.</v>
      </c>
      <c r="R49" s="22" t="s">
        <v>71</v>
      </c>
    </row>
    <row r="50" spans="1:18" ht="51" customHeight="1" outlineLevel="1">
      <c r="A50" s="163" t="str">
        <f>ПТО!A9</f>
        <v>Приобретение и установка пожарных рукавов и стволов (16 шт.)</v>
      </c>
      <c r="B50" s="163"/>
      <c r="C50" s="163"/>
      <c r="D50" s="163"/>
      <c r="E50" s="163"/>
      <c r="F50" s="168">
        <f>VLOOKUP(A50,ПТО!$A$2:$D$31,4,FALSE)</f>
        <v>23344</v>
      </c>
      <c r="G50" s="168"/>
      <c r="H50" s="25" t="str">
        <f>VLOOKUP(A50,ПТО!$A$2:$D$31,2,FALSE)</f>
        <v>разово</v>
      </c>
      <c r="I50" s="164">
        <f>VLOOKUP(A50,ПТО!$A$2:$D$31,3,FALSE)</f>
        <v>1</v>
      </c>
      <c r="J50" s="164"/>
      <c r="K50" s="109"/>
      <c r="L50" s="180"/>
      <c r="M50" s="115"/>
      <c r="N50" s="109"/>
      <c r="O50" s="23" t="str">
        <f t="shared" si="1"/>
        <v>Приобретение и установка пожарных рукавов и стволов (16 шт.)</v>
      </c>
      <c r="R50" s="22" t="s">
        <v>71</v>
      </c>
    </row>
    <row r="51" spans="1:18" ht="51" hidden="1" customHeight="1" outlineLevel="1">
      <c r="A51" s="163">
        <f>ПТО!A10</f>
        <v>0</v>
      </c>
      <c r="B51" s="163"/>
      <c r="C51" s="163"/>
      <c r="D51" s="163"/>
      <c r="E51" s="163"/>
      <c r="F51" s="168" t="e">
        <f>VLOOKUP(A51,ПТО!$A$2:$D$31,4,FALSE)</f>
        <v>#N/A</v>
      </c>
      <c r="G51" s="168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0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63">
        <f>ПТО!A11</f>
        <v>0</v>
      </c>
      <c r="B52" s="163"/>
      <c r="C52" s="163"/>
      <c r="D52" s="163"/>
      <c r="E52" s="163"/>
      <c r="F52" s="168" t="e">
        <f>VLOOKUP(A52,ПТО!$A$2:$D$31,4,FALSE)</f>
        <v>#N/A</v>
      </c>
      <c r="G52" s="168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0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0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0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0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1" t="s">
        <v>26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98</v>
      </c>
    </row>
    <row r="76" spans="1:16384" ht="18.75" customHeight="1" outlineLevel="1">
      <c r="A76" s="181" t="s">
        <v>27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99</v>
      </c>
    </row>
    <row r="77" spans="1:16384" ht="21.75" customHeight="1" outlineLevel="1">
      <c r="A77" s="181" t="s">
        <v>28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100</v>
      </c>
    </row>
    <row r="78" spans="1:16384" ht="18.75" customHeight="1" outlineLevel="1">
      <c r="A78" s="181" t="s">
        <v>29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1" t="s">
        <v>1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102</v>
      </c>
    </row>
    <row r="82" spans="1:15" outlineLevel="1">
      <c r="A82" s="161" t="s">
        <v>2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103</v>
      </c>
    </row>
    <row r="83" spans="1:15" outlineLevel="1">
      <c r="A83" s="175" t="s">
        <v>3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150927.34</v>
      </c>
      <c r="K83" s="109"/>
      <c r="L83" s="169"/>
      <c r="M83" s="109"/>
      <c r="N83" s="109"/>
      <c r="O83" s="70" t="s">
        <v>104</v>
      </c>
    </row>
    <row r="84" spans="1:15" outlineLevel="1">
      <c r="A84" s="175" t="s">
        <v>15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105</v>
      </c>
    </row>
    <row r="85" spans="1:15" outlineLevel="1">
      <c r="A85" s="175" t="s">
        <v>16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106</v>
      </c>
    </row>
    <row r="86" spans="1:15" outlineLevel="1">
      <c r="A86" s="175" t="s">
        <v>17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224428.37</v>
      </c>
      <c r="K86" s="109"/>
      <c r="L86" s="169"/>
      <c r="M86" s="109"/>
      <c r="N86" s="109"/>
      <c r="O86" s="70" t="s">
        <v>107</v>
      </c>
    </row>
    <row r="87" spans="1:15" ht="18.75" customHeight="1" outlineLevel="1">
      <c r="A87" s="175" t="s">
        <v>26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108</v>
      </c>
    </row>
    <row r="88" spans="1:15" ht="18.75" customHeight="1" outlineLevel="1">
      <c r="A88" s="175" t="s">
        <v>27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109</v>
      </c>
    </row>
    <row r="89" spans="1:15" ht="18.75" customHeight="1" outlineLevel="1">
      <c r="A89" s="175" t="s">
        <v>28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110</v>
      </c>
    </row>
    <row r="90" spans="1:15" ht="18.75" customHeight="1" outlineLevel="1">
      <c r="A90" s="175" t="s">
        <v>29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4" t="s">
        <v>47</v>
      </c>
      <c r="B93" s="184"/>
      <c r="C93" s="184"/>
      <c r="D93" s="185" t="s">
        <v>48</v>
      </c>
      <c r="E93" s="185"/>
      <c r="F93" s="10" t="s">
        <v>49</v>
      </c>
      <c r="G93" s="184" t="s">
        <v>50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7">
        <f>VLOOKUP("эл",АО,5,FALSE)</f>
        <v>113796.43999999999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99821.438596491222</v>
      </c>
      <c r="L95" s="170"/>
      <c r="O95" s="1" t="s">
        <v>112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98016.270000000033</v>
      </c>
      <c r="L96" s="170"/>
      <c r="O96" s="1" t="s">
        <v>113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15780.169999999955</v>
      </c>
      <c r="L97" s="170"/>
      <c r="O97" s="1" t="s">
        <v>114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113796.43999999999</v>
      </c>
      <c r="L98" s="170"/>
      <c r="O98" s="1" t="s">
        <v>115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113796.43999999999</v>
      </c>
      <c r="L99" s="170"/>
      <c r="O99" s="1" t="s">
        <v>116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117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305483.34000000008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22578.221729490029</v>
      </c>
      <c r="L103" s="170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274618.37000000005</v>
      </c>
      <c r="L104" s="170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30864.97000000003</v>
      </c>
      <c r="L105" s="170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305483.34000000008</v>
      </c>
      <c r="L106" s="170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305483.34000000008</v>
      </c>
      <c r="L107" s="170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355209.93000000011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23020.734283862614</v>
      </c>
      <c r="L111" s="170"/>
      <c r="O111" s="1" t="s">
        <v>129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311523.70000000007</v>
      </c>
      <c r="L112" s="170"/>
      <c r="O112" s="1" t="s">
        <v>130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43686.23000000004</v>
      </c>
      <c r="L113" s="170"/>
      <c r="O113" s="1" t="s">
        <v>131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355209.93000000011</v>
      </c>
      <c r="L114" s="170"/>
      <c r="O114" s="1" t="s">
        <v>132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355209.93000000011</v>
      </c>
      <c r="L115" s="170"/>
      <c r="O115" s="1" t="s">
        <v>133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134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7">
        <f>VLOOKUP("тко",АО,5,FALSE)</f>
        <v>0</v>
      </c>
      <c r="H118" s="166"/>
      <c r="I118" s="166"/>
      <c r="J118" s="166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1" t="s">
        <v>44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169</v>
      </c>
    </row>
    <row r="145" spans="1:15" ht="18.75" customHeight="1" outlineLevel="1">
      <c r="A145" s="161" t="s">
        <v>45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1" t="s">
        <v>172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93443.18</v>
      </c>
      <c r="O146" t="s">
        <v>171</v>
      </c>
    </row>
    <row r="149" spans="1:15" ht="52.5" customHeight="1">
      <c r="A149" s="186" t="s">
        <v>190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196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88" t="s">
        <v>195</v>
      </c>
      <c r="B154" s="188"/>
      <c r="C154" s="188"/>
      <c r="D154" s="188"/>
      <c r="E154" s="27">
        <f>ПТО!G1</f>
        <v>-60991.23</v>
      </c>
    </row>
    <row r="155" spans="1:15" ht="34.5" customHeight="1">
      <c r="A155" s="187" t="s">
        <v>194</v>
      </c>
      <c r="B155" s="187"/>
      <c r="C155" s="187"/>
      <c r="D155" s="187"/>
      <c r="E155" s="28">
        <f>J13</f>
        <v>185011.20000000001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18</v>
      </c>
      <c r="B157" s="171"/>
      <c r="C157" s="171"/>
      <c r="D157" s="171"/>
      <c r="E157" s="171"/>
      <c r="F157" s="171" t="s">
        <v>19</v>
      </c>
      <c r="G157" s="171"/>
      <c r="H157" s="20" t="s">
        <v>56</v>
      </c>
      <c r="I157" s="171" t="s">
        <v>20</v>
      </c>
      <c r="J157" s="171"/>
    </row>
    <row r="158" spans="1:15" ht="29.25" customHeight="1">
      <c r="A158" s="163" t="str">
        <f t="shared" ref="A158:A163" si="14">IF(N158&gt;0,N158,0)</f>
        <v>Техническое обслуживание системы видеонаблюдения.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14820</v>
      </c>
      <c r="G158" s="168"/>
      <c r="H158" s="24" t="str">
        <f t="shared" ref="H158:H187" si="16">VLOOKUP(A158,$A$28:$J$72,8,FALSE)</f>
        <v>ежемесячно</v>
      </c>
      <c r="I158" s="164">
        <f t="shared" ref="I158:I161" si="17">VLOOKUP(A158,$A$28:$J$72,9,FALSE)</f>
        <v>12</v>
      </c>
      <c r="J158" s="164"/>
      <c r="M158" s="22" t="s">
        <v>71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3" t="str">
        <f t="shared" si="14"/>
        <v>Техническое освидетельствование лифтов.</v>
      </c>
      <c r="B159" s="163"/>
      <c r="C159" s="163"/>
      <c r="D159" s="163"/>
      <c r="E159" s="163"/>
      <c r="F159" s="168">
        <f t="shared" si="15"/>
        <v>16200</v>
      </c>
      <c r="G159" s="168"/>
      <c r="H159" s="24" t="str">
        <f t="shared" si="16"/>
        <v>ежегодно</v>
      </c>
      <c r="I159" s="164">
        <f t="shared" si="17"/>
        <v>2</v>
      </c>
      <c r="J159" s="164"/>
      <c r="M159" s="22" t="s">
        <v>71</v>
      </c>
      <c r="N159" s="1" t="str">
        <v>Техническое освидетельствование лифтов.</v>
      </c>
    </row>
    <row r="160" spans="1:15" ht="28.5" customHeight="1">
      <c r="A160" s="163" t="str">
        <f t="shared" si="14"/>
        <v>Приобретение новогодней гирлянды.</v>
      </c>
      <c r="B160" s="163"/>
      <c r="C160" s="163"/>
      <c r="D160" s="163"/>
      <c r="E160" s="163"/>
      <c r="F160" s="168">
        <f t="shared" si="15"/>
        <v>484</v>
      </c>
      <c r="G160" s="168"/>
      <c r="H160" s="24" t="str">
        <f t="shared" si="16"/>
        <v>разово</v>
      </c>
      <c r="I160" s="164">
        <f t="shared" si="17"/>
        <v>1</v>
      </c>
      <c r="J160" s="164"/>
      <c r="M160" s="22" t="s">
        <v>71</v>
      </c>
      <c r="N160" s="1" t="str">
        <v>Приобретение новогодней гирлянды.</v>
      </c>
    </row>
    <row r="161" spans="1:14" ht="28.5" customHeight="1">
      <c r="A161" s="163" t="str">
        <f>IF(N161&gt;0,N161,0)</f>
        <v>Приобретение и установка таблички по пожарной безопасности.</v>
      </c>
      <c r="B161" s="163"/>
      <c r="C161" s="163"/>
      <c r="D161" s="163"/>
      <c r="E161" s="163"/>
      <c r="F161" s="168">
        <f t="shared" si="15"/>
        <v>250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63" t="str">
        <f t="shared" si="14"/>
        <v>Ремонт прибора учета тепловой энергии.</v>
      </c>
      <c r="B162" s="163"/>
      <c r="C162" s="163"/>
      <c r="D162" s="163"/>
      <c r="E162" s="163"/>
      <c r="F162" s="168">
        <f t="shared" si="15"/>
        <v>2438.6666666666665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71</v>
      </c>
      <c r="N162" s="1" t="str">
        <v>Ремонт прибора учета тепловой энергии.</v>
      </c>
    </row>
    <row r="163" spans="1:14" ht="28.5" customHeight="1">
      <c r="A163" s="163" t="str">
        <f t="shared" si="14"/>
        <v>Испытание ограждений кровли крыши.</v>
      </c>
      <c r="B163" s="163"/>
      <c r="C163" s="163"/>
      <c r="D163" s="163"/>
      <c r="E163" s="163"/>
      <c r="F163" s="168">
        <f t="shared" si="15"/>
        <v>8144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71</v>
      </c>
      <c r="N163" s="1" t="str">
        <v>Испытание ограждений кровли крыши.</v>
      </c>
    </row>
    <row r="164" spans="1:14" ht="28.5" customHeight="1">
      <c r="A164" s="163" t="str">
        <f t="shared" ref="A164:A187" si="18">IF(N164&gt;0,N164,0)</f>
        <v>Испытание пожарных кранов и перекатка пожарных рукавов.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10400</v>
      </c>
      <c r="G164" s="168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71</v>
      </c>
      <c r="N164" s="1" t="str">
        <v>Испытание пожарных кранов и перекатка пожарных рукавов.</v>
      </c>
    </row>
    <row r="165" spans="1:14" ht="28.5" customHeight="1">
      <c r="A165" s="163" t="str">
        <f t="shared" si="18"/>
        <v>Приобретение и установка пожарных рукавов и стволов (16 шт.)</v>
      </c>
      <c r="B165" s="163"/>
      <c r="C165" s="163"/>
      <c r="D165" s="163"/>
      <c r="E165" s="163"/>
      <c r="F165" s="168">
        <f t="shared" si="19"/>
        <v>23344</v>
      </c>
      <c r="G165" s="168"/>
      <c r="H165" s="29" t="str">
        <f t="shared" si="16"/>
        <v>разово</v>
      </c>
      <c r="I165" s="164">
        <f t="shared" si="20"/>
        <v>1</v>
      </c>
      <c r="J165" s="164"/>
      <c r="M165" s="22" t="s">
        <v>71</v>
      </c>
      <c r="N165" s="1" t="str">
        <v>Приобретение и установка пожарных рукавов и стволов (16 шт.)</v>
      </c>
    </row>
    <row r="166" spans="1:14" ht="28.5" hidden="1" customHeight="1">
      <c r="A166" s="163">
        <f t="shared" si="18"/>
        <v>0</v>
      </c>
      <c r="B166" s="163"/>
      <c r="C166" s="163"/>
      <c r="D166" s="163"/>
      <c r="E166" s="163"/>
      <c r="F166" s="168">
        <f t="shared" si="19"/>
        <v>0</v>
      </c>
      <c r="G166" s="168"/>
      <c r="H166" s="29" t="e">
        <f t="shared" si="16"/>
        <v>#N/A</v>
      </c>
      <c r="I166" s="164" t="e">
        <f t="shared" si="20"/>
        <v>#N/A</v>
      </c>
      <c r="J166" s="164"/>
      <c r="M166" s="22" t="s">
        <v>71</v>
      </c>
      <c r="N166" s="1">
        <v>0</v>
      </c>
    </row>
    <row r="167" spans="1:14" ht="28.5" hidden="1" customHeight="1">
      <c r="A167" s="163">
        <f t="shared" si="18"/>
        <v>0</v>
      </c>
      <c r="B167" s="163"/>
      <c r="C167" s="163"/>
      <c r="D167" s="163"/>
      <c r="E167" s="163"/>
      <c r="F167" s="168">
        <f t="shared" si="19"/>
        <v>0</v>
      </c>
      <c r="G167" s="168"/>
      <c r="H167" s="29" t="e">
        <f t="shared" si="16"/>
        <v>#N/A</v>
      </c>
      <c r="I167" s="164" t="e">
        <f t="shared" si="20"/>
        <v>#N/A</v>
      </c>
      <c r="J167" s="164"/>
      <c r="M167" s="22" t="s">
        <v>71</v>
      </c>
      <c r="N167" s="1">
        <v>0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71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71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71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71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71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71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71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71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71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71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71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71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71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71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71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71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71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71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71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8" t="s">
        <v>193</v>
      </c>
      <c r="B190" s="188"/>
      <c r="C190" s="188"/>
      <c r="D190" s="188"/>
      <c r="E190" s="27">
        <f>SUM(F158:G187)</f>
        <v>76080.666666666657</v>
      </c>
    </row>
    <row r="191" spans="1:14" ht="51.75" customHeight="1">
      <c r="A191" s="188" t="s">
        <v>192</v>
      </c>
      <c r="B191" s="188"/>
      <c r="C191" s="188"/>
      <c r="D191" s="188"/>
      <c r="E191" s="27">
        <f>E190+E154-E155</f>
        <v>-169921.76333333337</v>
      </c>
    </row>
    <row r="192" spans="1:14">
      <c r="A192" s="104" t="s">
        <v>173</v>
      </c>
    </row>
    <row r="193" spans="1:10" ht="62.25" customHeight="1">
      <c r="A193" s="162" t="s">
        <v>191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73</v>
      </c>
    </row>
    <row r="195" spans="1:10" ht="18.75" customHeight="1">
      <c r="A195" s="160" t="str">
        <f>ПТО!F13</f>
        <v xml:space="preserve">  -  техническое освидетельствование лифтов</v>
      </c>
      <c r="B195" s="160"/>
      <c r="C195" s="160"/>
      <c r="D195" s="160"/>
      <c r="E195" s="160"/>
      <c r="F195" s="160"/>
      <c r="G195" s="160"/>
      <c r="H195" s="49">
        <f>ПТО!G13</f>
        <v>16200</v>
      </c>
      <c r="I195" s="50" t="s">
        <v>73</v>
      </c>
    </row>
    <row r="196" spans="1:10" ht="18.75" customHeight="1">
      <c r="A196" s="160" t="str">
        <f>ПТО!F14</f>
        <v xml:space="preserve">  -  техническое обслуживание системы видеонаблюдения</v>
      </c>
      <c r="B196" s="160"/>
      <c r="C196" s="160"/>
      <c r="D196" s="160"/>
      <c r="E196" s="160"/>
      <c r="F196" s="160"/>
      <c r="G196" s="160"/>
      <c r="H196" s="49">
        <f>ПТО!G14</f>
        <v>15000</v>
      </c>
      <c r="I196" s="50" t="s">
        <v>73</v>
      </c>
    </row>
    <row r="197" spans="1:10" ht="18.75" customHeight="1">
      <c r="A197" s="160" t="str">
        <f>ПТО!F15</f>
        <v xml:space="preserve">  -  замена светильников на лестничном клетке</v>
      </c>
      <c r="B197" s="160"/>
      <c r="C197" s="160"/>
      <c r="D197" s="160"/>
      <c r="E197" s="160"/>
      <c r="F197" s="160"/>
      <c r="G197" s="160"/>
      <c r="H197" s="49">
        <f>ПТО!G15</f>
        <v>20000</v>
      </c>
      <c r="I197" s="50" t="s">
        <v>73</v>
      </c>
    </row>
    <row r="198" spans="1:10" ht="18.75" customHeight="1">
      <c r="A198" s="160" t="str">
        <f>ПТО!F16</f>
        <v xml:space="preserve">  -  устройство водоотвода от крыльца через тротуар на проезжую часть</v>
      </c>
      <c r="B198" s="160"/>
      <c r="C198" s="160"/>
      <c r="D198" s="160"/>
      <c r="E198" s="160"/>
      <c r="F198" s="160"/>
      <c r="G198" s="160"/>
      <c r="H198" s="49">
        <f>ПТО!G16</f>
        <v>6500</v>
      </c>
      <c r="I198" s="52" t="s">
        <v>73</v>
      </c>
    </row>
    <row r="199" spans="1:10" ht="18.75" customHeight="1">
      <c r="A199" s="160" t="str">
        <f>ПТО!F17</f>
        <v xml:space="preserve">  -  покраска металлического ограждения</v>
      </c>
      <c r="B199" s="160"/>
      <c r="C199" s="160"/>
      <c r="D199" s="160"/>
      <c r="E199" s="160"/>
      <c r="F199" s="160"/>
      <c r="G199" s="160"/>
      <c r="H199" s="49">
        <f>ПТО!G17</f>
        <v>4000</v>
      </c>
      <c r="I199" s="50" t="s">
        <v>73</v>
      </c>
    </row>
    <row r="200" spans="1:10">
      <c r="A200" s="160" t="str">
        <f>ПТО!F18</f>
        <v xml:space="preserve">  -  покраска (обновление) бордюров и разлиновка парковочных мест</v>
      </c>
      <c r="B200" s="160"/>
      <c r="C200" s="160"/>
      <c r="D200" s="160"/>
      <c r="E200" s="160"/>
      <c r="F200" s="160"/>
      <c r="G200" s="160"/>
      <c r="H200" s="49">
        <f>ПТО!G18</f>
        <v>9000</v>
      </c>
      <c r="I200" s="50" t="s">
        <v>73</v>
      </c>
    </row>
    <row r="201" spans="1:10">
      <c r="A201" s="160" t="str">
        <f>ПТО!F19</f>
        <v xml:space="preserve">  -  монтаж уличных светодиодных светильников за домами 1-ой  очереди 3 шт.</v>
      </c>
      <c r="B201" s="160"/>
      <c r="C201" s="160"/>
      <c r="D201" s="160"/>
      <c r="E201" s="160"/>
      <c r="F201" s="160"/>
      <c r="G201" s="160"/>
      <c r="H201" s="49">
        <f>ПТО!G19</f>
        <v>15500</v>
      </c>
      <c r="I201" s="50" t="s">
        <v>73</v>
      </c>
    </row>
    <row r="202" spans="1:10">
      <c r="A202" s="160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60"/>
      <c r="C202" s="160"/>
      <c r="D202" s="160"/>
      <c r="E202" s="160"/>
      <c r="F202" s="160"/>
      <c r="G202" s="160"/>
      <c r="H202" s="49">
        <f>ПТО!G20</f>
        <v>12000</v>
      </c>
      <c r="I202" s="50" t="s">
        <v>73</v>
      </c>
    </row>
    <row r="203" spans="1:10">
      <c r="A203" s="160" t="str">
        <f>ПТО!F21</f>
        <v xml:space="preserve">  -  ремонт асфальтного покрытия (трещины, ямы)  специализированной организацией</v>
      </c>
      <c r="B203" s="160"/>
      <c r="C203" s="160"/>
      <c r="D203" s="160"/>
      <c r="E203" s="160"/>
      <c r="F203" s="160"/>
      <c r="G203" s="160"/>
      <c r="H203" s="49">
        <f>ПТО!G21</f>
        <v>25000</v>
      </c>
      <c r="I203" s="50" t="s">
        <v>73</v>
      </c>
    </row>
    <row r="204" spans="1:10">
      <c r="A204" s="160" t="str">
        <f>ПТО!F22</f>
        <v xml:space="preserve">  -  изготовление и монтаж ограждения по периметру детской площадки</v>
      </c>
      <c r="B204" s="160"/>
      <c r="C204" s="160"/>
      <c r="D204" s="160"/>
      <c r="E204" s="160"/>
      <c r="F204" s="160"/>
      <c r="G204" s="160"/>
      <c r="H204" s="49">
        <f>ПТО!G22</f>
        <v>20000</v>
      </c>
      <c r="I204" s="50" t="s">
        <v>73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73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73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73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73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73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73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73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73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144400</v>
      </c>
      <c r="I214" s="56" t="s">
        <v>76</v>
      </c>
    </row>
  </sheetData>
  <sheetProtection algorithmName="SHA-512" hashValue="RMY/NJkRtDhmVft22qoo+fRElDTJmXwaeuGgbPTGQJ7jSTtxtRD/7rUNbFQ8bLivR/yXm2udh/o6u8N5Us5EMA==" saltValue="J/wLo/S1slTRkYfYke5Gh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2"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195</v>
      </c>
      <c r="G1" s="101">
        <f>-60991.23</f>
        <v>-60991.23</v>
      </c>
    </row>
    <row r="2" spans="1:12" ht="18.75" customHeight="1">
      <c r="A2" s="121" t="s">
        <v>177</v>
      </c>
      <c r="B2" s="117" t="s">
        <v>179</v>
      </c>
      <c r="C2" s="117">
        <v>12</v>
      </c>
      <c r="D2" s="120">
        <f>3800*12*0.325</f>
        <v>14820</v>
      </c>
      <c r="E2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9" t="s">
        <v>180</v>
      </c>
      <c r="C3" s="119">
        <v>2</v>
      </c>
      <c r="D3" s="120">
        <v>16200</v>
      </c>
      <c r="E3" t="s">
        <v>209</v>
      </c>
      <c r="F3" s="30"/>
      <c r="G3" s="30"/>
      <c r="L3" s="33" t="str">
        <f t="shared" si="0"/>
        <v>ТР</v>
      </c>
    </row>
    <row r="4" spans="1:12" ht="18.75" customHeight="1">
      <c r="A4" s="146" t="s">
        <v>199</v>
      </c>
      <c r="B4" s="147" t="s">
        <v>198</v>
      </c>
      <c r="C4" s="148">
        <v>1</v>
      </c>
      <c r="D4" s="149">
        <v>484</v>
      </c>
      <c r="E4" s="150" t="s">
        <v>204</v>
      </c>
      <c r="F4" s="30"/>
      <c r="G4" s="30"/>
      <c r="L4" s="33" t="str">
        <f t="shared" si="0"/>
        <v>ТР</v>
      </c>
    </row>
    <row r="5" spans="1:12" ht="18.75" customHeight="1">
      <c r="A5" s="143" t="s">
        <v>197</v>
      </c>
      <c r="B5" s="131" t="s">
        <v>198</v>
      </c>
      <c r="C5" s="144">
        <v>1</v>
      </c>
      <c r="D5" s="145">
        <v>250</v>
      </c>
      <c r="E5" s="125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200</v>
      </c>
      <c r="B6" s="140" t="s">
        <v>198</v>
      </c>
      <c r="C6" s="141">
        <v>1</v>
      </c>
      <c r="D6" s="142">
        <f>7316/3</f>
        <v>2438.6666666666665</v>
      </c>
      <c r="E6" s="125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51" t="s">
        <v>201</v>
      </c>
      <c r="B7" s="152" t="s">
        <v>198</v>
      </c>
      <c r="C7" s="133">
        <v>1</v>
      </c>
      <c r="D7" s="135">
        <v>8144</v>
      </c>
      <c r="E7" s="125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53" t="s">
        <v>205</v>
      </c>
      <c r="B8" s="154" t="s">
        <v>198</v>
      </c>
      <c r="C8" s="134">
        <v>1</v>
      </c>
      <c r="D8" s="135">
        <v>10400</v>
      </c>
      <c r="E8" s="126" t="s">
        <v>207</v>
      </c>
      <c r="F8" s="45"/>
      <c r="G8" s="45"/>
      <c r="K8" s="43"/>
      <c r="L8" s="33" t="str">
        <f t="shared" si="0"/>
        <v>ТР</v>
      </c>
    </row>
    <row r="9" spans="1:12">
      <c r="A9" s="155" t="s">
        <v>211</v>
      </c>
      <c r="B9" s="156" t="s">
        <v>198</v>
      </c>
      <c r="C9" s="157">
        <v>1</v>
      </c>
      <c r="D9" s="158">
        <v>23344</v>
      </c>
      <c r="E9" s="159" t="s">
        <v>208</v>
      </c>
      <c r="F9" s="44"/>
      <c r="G9" s="44"/>
      <c r="K9" s="43"/>
      <c r="L9" s="33" t="str">
        <f t="shared" si="0"/>
        <v>ТР</v>
      </c>
    </row>
    <row r="10" spans="1:12">
      <c r="A10" s="121"/>
      <c r="B10" s="117"/>
      <c r="C10" s="119"/>
      <c r="D10" s="120"/>
      <c r="E10" s="126"/>
      <c r="L10" s="33">
        <f t="shared" si="0"/>
        <v>0</v>
      </c>
    </row>
    <row r="11" spans="1:12" ht="94.5">
      <c r="A11" s="124"/>
      <c r="B11" s="117"/>
      <c r="C11" s="117"/>
      <c r="D11" s="118"/>
      <c r="E11" s="125"/>
      <c r="F11" s="111" t="s">
        <v>191</v>
      </c>
      <c r="G11" s="111"/>
      <c r="L11" s="33">
        <f t="shared" si="0"/>
        <v>0</v>
      </c>
    </row>
    <row r="12" spans="1:12" ht="31.5">
      <c r="A12" s="124"/>
      <c r="B12" s="117"/>
      <c r="C12" s="117"/>
      <c r="D12" s="118"/>
      <c r="E12" s="125"/>
      <c r="F12" s="112" t="s">
        <v>72</v>
      </c>
      <c r="G12" s="113">
        <v>1200</v>
      </c>
      <c r="L12" s="33">
        <f t="shared" si="0"/>
        <v>0</v>
      </c>
    </row>
    <row r="13" spans="1:12" ht="31.5">
      <c r="A13" s="121"/>
      <c r="B13" s="117"/>
      <c r="C13" s="119"/>
      <c r="D13" s="120"/>
      <c r="E13" s="126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21"/>
      <c r="B14" s="117"/>
      <c r="C14" s="122"/>
      <c r="D14" s="120"/>
      <c r="E14" s="125"/>
      <c r="F14" s="112" t="s">
        <v>74</v>
      </c>
      <c r="G14" s="113">
        <v>15000</v>
      </c>
      <c r="L14" s="33">
        <f t="shared" si="0"/>
        <v>0</v>
      </c>
    </row>
    <row r="15" spans="1:12" ht="31.5">
      <c r="A15" s="123"/>
      <c r="B15" s="117"/>
      <c r="C15" s="117"/>
      <c r="D15" s="120"/>
      <c r="E15" s="125"/>
      <c r="F15" s="112" t="s">
        <v>183</v>
      </c>
      <c r="G15" s="113">
        <v>20000</v>
      </c>
      <c r="L15" s="33">
        <f t="shared" si="0"/>
        <v>0</v>
      </c>
    </row>
    <row r="16" spans="1:12" ht="31.5">
      <c r="A16" s="124"/>
      <c r="B16" s="117"/>
      <c r="C16" s="122"/>
      <c r="D16" s="120"/>
      <c r="E16" s="126"/>
      <c r="F16" s="112" t="s">
        <v>187</v>
      </c>
      <c r="G16" s="113">
        <v>6500</v>
      </c>
      <c r="L16" s="33">
        <f t="shared" si="0"/>
        <v>0</v>
      </c>
    </row>
    <row r="17" spans="1:12" ht="31.5">
      <c r="A17" s="124"/>
      <c r="B17" s="117"/>
      <c r="C17" s="117"/>
      <c r="D17" s="118"/>
      <c r="E17" s="125"/>
      <c r="F17" s="112" t="s">
        <v>184</v>
      </c>
      <c r="G17" s="113">
        <v>4000</v>
      </c>
      <c r="L17" s="33">
        <f t="shared" si="0"/>
        <v>0</v>
      </c>
    </row>
    <row r="18" spans="1:12" ht="31.5">
      <c r="A18" s="121"/>
      <c r="B18" s="117"/>
      <c r="C18" s="119"/>
      <c r="D18" s="120"/>
      <c r="E18" s="126"/>
      <c r="F18" s="112" t="s">
        <v>185</v>
      </c>
      <c r="G18" s="113">
        <v>9000</v>
      </c>
      <c r="L18" s="33">
        <f t="shared" si="0"/>
        <v>0</v>
      </c>
    </row>
    <row r="19" spans="1:12" ht="47.25">
      <c r="A19" s="121"/>
      <c r="B19" s="129"/>
      <c r="C19" s="117"/>
      <c r="D19" s="118"/>
      <c r="E19" s="127"/>
      <c r="F19" s="112" t="s">
        <v>212</v>
      </c>
      <c r="G19" s="113">
        <v>15500</v>
      </c>
      <c r="L19" s="33">
        <f t="shared" si="0"/>
        <v>0</v>
      </c>
    </row>
    <row r="20" spans="1:12" ht="63">
      <c r="A20" s="130"/>
      <c r="B20" s="117"/>
      <c r="C20" s="131"/>
      <c r="D20" s="132"/>
      <c r="E20" s="127"/>
      <c r="F20" s="112" t="s">
        <v>186</v>
      </c>
      <c r="G20" s="113">
        <v>12000</v>
      </c>
      <c r="L20" s="33">
        <f t="shared" si="0"/>
        <v>0</v>
      </c>
    </row>
    <row r="21" spans="1:12" ht="47.25">
      <c r="A21" s="138"/>
      <c r="B21" s="133"/>
      <c r="C21" s="134"/>
      <c r="D21" s="135"/>
      <c r="E21" s="126"/>
      <c r="F21" s="112" t="s">
        <v>188</v>
      </c>
      <c r="G21" s="113">
        <v>25000</v>
      </c>
      <c r="L21" s="33">
        <f t="shared" si="0"/>
        <v>0</v>
      </c>
    </row>
    <row r="22" spans="1:12" ht="31.5">
      <c r="A22" s="138"/>
      <c r="B22" s="133"/>
      <c r="C22" s="134"/>
      <c r="D22" s="135"/>
      <c r="E22" s="126"/>
      <c r="F22" s="112" t="s">
        <v>189</v>
      </c>
      <c r="G22" s="113">
        <v>20000</v>
      </c>
      <c r="L22" s="33">
        <f t="shared" si="0"/>
        <v>0</v>
      </c>
    </row>
    <row r="23" spans="1:12" ht="15.75">
      <c r="A23" s="137"/>
      <c r="B23" s="133"/>
      <c r="C23" s="131"/>
      <c r="D23" s="135"/>
      <c r="E23" s="128"/>
      <c r="F23" s="112"/>
      <c r="G23" s="113"/>
      <c r="L23" s="33">
        <f t="shared" ref="L23:L31" si="1">IF(A23&gt;0,"ТР",0)</f>
        <v>0</v>
      </c>
    </row>
    <row r="24" spans="1:12">
      <c r="B24" s="136"/>
      <c r="C24" s="136"/>
      <c r="E24" s="128"/>
      <c r="F24" s="103"/>
      <c r="L24" s="33">
        <f t="shared" si="1"/>
        <v>0</v>
      </c>
    </row>
    <row r="25" spans="1:12">
      <c r="B25" s="136"/>
      <c r="C25" s="136"/>
      <c r="E25" s="128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607908.48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607908.48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169221.12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169221.12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42305.279999999999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42305.279999999999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110361.60000000001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110361.60000000001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71735.039999999994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71735.039999999994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158184.95999999999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158184.95999999999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366952.32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366952.32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Q8XxOIC+jU0Bu/DjPrSp1I1m11jhkktmBuhLdHJzvBc9hFtk0RuQptwYaJn2fLXSy+sXAW5UIg36aum7Qw3VQ==" saltValue="LLivBjPyCq6RAgBmhAm/R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6" sqref="F2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7708.8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2043301.94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1710191.54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1525180.34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185011.20000000001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1659434.78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1659434.78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1659434.78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2094058.7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104</v>
      </c>
      <c r="B27" s="75" t="s">
        <v>3</v>
      </c>
      <c r="C27" s="86">
        <v>150927.34</v>
      </c>
      <c r="D27" s="81" t="s">
        <v>59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107</v>
      </c>
      <c r="B30" s="75" t="s">
        <v>17</v>
      </c>
      <c r="C30" s="86">
        <v>224428.37</v>
      </c>
      <c r="D30" s="81" t="s">
        <v>65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113796.43999999999</v>
      </c>
      <c r="F37" s="94" t="s">
        <v>166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99821.438596491222</v>
      </c>
      <c r="D38" s="94" t="s">
        <v>164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98016.270000000033</v>
      </c>
      <c r="D39" s="94" t="s">
        <v>165</v>
      </c>
      <c r="E39" s="68"/>
      <c r="G39" s="67"/>
      <c r="H39" s="67"/>
      <c r="L39" s="63"/>
      <c r="M39" s="18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15780.169999999955</v>
      </c>
      <c r="D40" s="80" t="s">
        <v>58</v>
      </c>
      <c r="E40" s="68"/>
      <c r="G40" s="67"/>
      <c r="H40" s="67"/>
      <c r="L40" s="63"/>
      <c r="M40" s="18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113796.43999999999</v>
      </c>
      <c r="D41" s="80" t="s">
        <v>58</v>
      </c>
      <c r="E41" s="68"/>
      <c r="G41" s="67"/>
      <c r="H41" s="67"/>
      <c r="L41" s="63"/>
      <c r="M41" s="18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113796.43999999999</v>
      </c>
      <c r="D42" s="80" t="s">
        <v>58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305483.34000000008</v>
      </c>
      <c r="F45" s="94" t="s">
        <v>166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22578.221729490029</v>
      </c>
      <c r="D46" s="94" t="s">
        <v>167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274618.37000000005</v>
      </c>
      <c r="D47" s="94" t="s">
        <v>165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30864.97000000003</v>
      </c>
      <c r="D48" s="80" t="s">
        <v>58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305483.34000000008</v>
      </c>
      <c r="D49" s="80" t="s">
        <v>58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305483.34000000008</v>
      </c>
      <c r="D50" s="80" t="s">
        <v>58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355209.93000000011</v>
      </c>
      <c r="F53" s="94" t="s">
        <v>166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23020.734283862614</v>
      </c>
      <c r="D54" s="94" t="s">
        <v>167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311523.70000000007</v>
      </c>
      <c r="D55" s="94" t="s">
        <v>165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43686.23000000004</v>
      </c>
      <c r="D56" s="80" t="s">
        <v>58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355209.93000000011</v>
      </c>
      <c r="D57" s="80" t="s">
        <v>58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355209.93000000011</v>
      </c>
      <c r="D58" s="80" t="s">
        <v>58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93443.18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2021-03-23T08:13:06Z</dcterms:modified>
</cp:coreProperties>
</file>